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ept_Ops_MF\Operations\RAJESH\Passive fund report\May 25\"/>
    </mc:Choice>
  </mc:AlternateContent>
  <xr:revisionPtr revIDLastSave="0" documentId="13_ncr:1_{022C45F1-BC7C-4F3D-B2DC-5E7B2551C598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B15" i="2" l="1"/>
  <c r="H12" i="8"/>
  <c r="H11" i="8"/>
  <c r="H10" i="8"/>
  <c r="H9" i="8"/>
  <c r="E15" i="8"/>
  <c r="E14" i="8"/>
  <c r="E13" i="8"/>
  <c r="E12" i="8"/>
  <c r="E11" i="8"/>
  <c r="E10" i="8"/>
  <c r="E9" i="8"/>
  <c r="B15" i="8"/>
  <c r="B14" i="8"/>
  <c r="B13" i="8"/>
  <c r="B12" i="8"/>
  <c r="B11" i="8"/>
  <c r="B10" i="8"/>
  <c r="B9" i="8"/>
  <c r="H11" i="9"/>
  <c r="H10" i="9"/>
  <c r="H9" i="9"/>
  <c r="H8" i="9"/>
  <c r="E14" i="9"/>
  <c r="E13" i="9"/>
  <c r="E12" i="9"/>
  <c r="E11" i="9"/>
  <c r="E10" i="9"/>
  <c r="E9" i="9"/>
  <c r="E8" i="9"/>
  <c r="B14" i="9"/>
  <c r="B13" i="9"/>
  <c r="B12" i="9"/>
  <c r="B11" i="9"/>
  <c r="B10" i="9"/>
  <c r="B9" i="9"/>
  <c r="B15" i="9" s="1"/>
  <c r="B8" i="9"/>
  <c r="H9" i="6"/>
  <c r="H10" i="6" s="1"/>
  <c r="E16" i="6"/>
  <c r="E15" i="6"/>
  <c r="E14" i="6"/>
  <c r="E13" i="6"/>
  <c r="E12" i="6"/>
  <c r="E11" i="6"/>
  <c r="E10" i="6"/>
  <c r="E9" i="6"/>
  <c r="B15" i="6"/>
  <c r="B14" i="6"/>
  <c r="B13" i="6"/>
  <c r="B12" i="6"/>
  <c r="B11" i="6"/>
  <c r="B10" i="6"/>
  <c r="B9" i="6"/>
  <c r="H12" i="5"/>
  <c r="H11" i="5"/>
  <c r="H10" i="5"/>
  <c r="H9" i="5"/>
  <c r="E15" i="5"/>
  <c r="E14" i="5"/>
  <c r="E13" i="5"/>
  <c r="E12" i="5"/>
  <c r="E11" i="5"/>
  <c r="E10" i="5"/>
  <c r="E9" i="5"/>
  <c r="B15" i="5"/>
  <c r="B14" i="5"/>
  <c r="B13" i="5"/>
  <c r="B12" i="5"/>
  <c r="B11" i="5"/>
  <c r="B10" i="5"/>
  <c r="B9" i="5"/>
  <c r="H10" i="2"/>
  <c r="E16" i="8"/>
  <c r="H12" i="9"/>
  <c r="H10" i="4" l="1"/>
  <c r="E10" i="4"/>
  <c r="E13" i="3"/>
  <c r="H10" i="3"/>
  <c r="A1" i="9" l="1"/>
  <c r="A2" i="8"/>
  <c r="A2" i="5"/>
  <c r="A2" i="4"/>
  <c r="A2" i="3"/>
  <c r="A2" i="6" s="1"/>
  <c r="B16" i="6" l="1"/>
  <c r="B13" i="3" l="1"/>
  <c r="E15" i="9" l="1"/>
  <c r="E16" i="5"/>
  <c r="B16" i="8" l="1"/>
  <c r="H13" i="5" l="1"/>
  <c r="B16" i="5"/>
  <c r="H13" i="8" l="1"/>
  <c r="B10" i="4" l="1"/>
</calcChain>
</file>

<file path=xl/sharedStrings.xml><?xml version="1.0" encoding="utf-8"?>
<sst xmlns="http://schemas.openxmlformats.org/spreadsheetml/2006/main" count="192" uniqueCount="81">
  <si>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</si>
  <si>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</si>
  <si>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</si>
  <si>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</si>
  <si>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</si>
  <si>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</si>
  <si>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</si>
  <si>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</si>
  <si>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</si>
  <si>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</si>
  <si>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Sovereign</t>
  </si>
  <si>
    <t>State Government of Haryana</t>
  </si>
  <si>
    <t>State Government of Maharashtra</t>
  </si>
  <si>
    <t>State Government of Tamil Nadu</t>
  </si>
  <si>
    <t>Grand Total</t>
  </si>
  <si>
    <t>T0MD28</t>
  </si>
  <si>
    <t>BBP Nifty SDL Dec 2028 Index Fund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</si>
  <si>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</si>
  <si>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</si>
  <si>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</si>
  <si>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</si>
  <si>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</si>
  <si>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</si>
  <si>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</si>
  <si>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</si>
  <si>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</si>
  <si>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</si>
  <si>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</si>
  <si>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</si>
  <si>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Bank Limited</t>
  </si>
  <si>
    <t>ICICI Bank Limited</t>
  </si>
  <si>
    <t>ITC Limited</t>
  </si>
  <si>
    <t>FINANCIAL SERVICES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</si>
  <si>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</si>
  <si>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</si>
  <si>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</si>
  <si>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</si>
  <si>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</si>
  <si>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</si>
  <si>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</si>
  <si>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</si>
  <si>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</si>
  <si>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</si>
  <si>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</si>
  <si>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BSE Limited</t>
  </si>
  <si>
    <t>Persistent Systems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</si>
  <si>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</si>
  <si>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</si>
  <si>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</si>
  <si>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</si>
  <si>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</si>
  <si>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</si>
  <si>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</si>
  <si>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</si>
  <si>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</si>
  <si>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Tech Mahindra Limited</t>
  </si>
  <si>
    <t>Mahindra &amp; Mahindra Limited</t>
  </si>
  <si>
    <t>CONSUMER SERVICES</t>
  </si>
  <si>
    <t>Kotak Group</t>
  </si>
  <si>
    <t>Axis Group</t>
  </si>
  <si>
    <t>Divi's Laboratories Limited</t>
  </si>
  <si>
    <t>Bharti</t>
  </si>
  <si>
    <t>SUN PHARMACEUTICAL GROUP</t>
  </si>
  <si>
    <t>Larsen &amp; Toubro Limited</t>
  </si>
  <si>
    <t>HDFC GROUP</t>
  </si>
  <si>
    <t>ICICI GROUP</t>
  </si>
  <si>
    <t>RELIANCE Group</t>
  </si>
  <si>
    <t>TATA GROUP</t>
  </si>
  <si>
    <t>Public Sector Bank</t>
  </si>
  <si>
    <t>Suzlon Group</t>
  </si>
  <si>
    <t>MAHINDRA &amp; MAHINDRA LTD.</t>
  </si>
  <si>
    <t>AUTOMOBILE AND AUTO COMPONENTS</t>
  </si>
  <si>
    <t>PB Fintech Limited</t>
  </si>
  <si>
    <t>Divis Laboratories</t>
  </si>
  <si>
    <t>HINDUJA GROUP</t>
  </si>
  <si>
    <t>Dixon Technologies (India) Limited</t>
  </si>
  <si>
    <t>Exposure as on May 31, 2025</t>
  </si>
  <si>
    <t>Coforge Limited</t>
  </si>
  <si>
    <t>Bharat Electronics Limited</t>
  </si>
  <si>
    <t>Mahindra &amp; Mahindra</t>
  </si>
  <si>
    <t>State Government of Andhra Pradesh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</si>
</sst>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0" fillId="0" borderId="0" xfId="0" applyNumberFormat="1"/>
    <xf numFmtId="0" fontId="3" fillId="0" borderId="1" xfId="0" applyFont="1" applyBorder="1" applyAlignment="1">
      <alignment vertical="top"/>
    </xf>
    <xf numFmtId="164" fontId="3" fillId="0" borderId="1" xfId="1" applyFont="1" applyBorder="1" applyAlignment="1">
      <alignment vertical="top"/>
    </xf>
    <xf numFmtId="164" fontId="3" fillId="0" borderId="0" xfId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24"/>
  <sheetViews>
    <sheetView showGridLines="0" topLeftCell="A2" zoomScale="90" zoomScaleNormal="90" workbookViewId="0">
      <selection activeCell="G16" sqref="G16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32">
        <v>42.28</v>
      </c>
      <c r="D9" s="9" t="s">
        <v>9</v>
      </c>
      <c r="E9" s="23">
        <v>42.28</v>
      </c>
      <c r="G9" s="11" t="s">
        <v>10</v>
      </c>
      <c r="H9" s="26">
        <v>97.26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11</v>
      </c>
      <c r="B10" s="32">
        <v>25.380000000000003</v>
      </c>
      <c r="D10" s="9" t="s">
        <v>11</v>
      </c>
      <c r="E10" s="23">
        <v>25.380000000000003</v>
      </c>
      <c r="G10" s="8" t="s">
        <v>14</v>
      </c>
      <c r="H10" s="24">
        <f>SUM(H9)</f>
        <v>97.26</v>
      </c>
    </row>
    <row r="11" spans="1:18" x14ac:dyDescent="0.3">
      <c r="A11" s="9" t="s">
        <v>12</v>
      </c>
      <c r="B11" s="32">
        <v>16.919999999999998</v>
      </c>
      <c r="D11" s="9" t="s">
        <v>12</v>
      </c>
      <c r="E11" s="23">
        <v>16.919999999999998</v>
      </c>
      <c r="G11" s="15"/>
      <c r="H11" s="16"/>
    </row>
    <row r="12" spans="1:18" x14ac:dyDescent="0.3">
      <c r="A12" s="9" t="s">
        <v>17</v>
      </c>
      <c r="B12" s="32">
        <v>4.2299999999999995</v>
      </c>
      <c r="D12" s="9" t="s">
        <v>17</v>
      </c>
      <c r="E12" s="23">
        <v>4.2299999999999995</v>
      </c>
      <c r="G12" s="20"/>
      <c r="H12" s="27"/>
    </row>
    <row r="13" spans="1:18" x14ac:dyDescent="0.3">
      <c r="A13" s="9" t="s">
        <v>80</v>
      </c>
      <c r="B13" s="32">
        <v>4.2299999999999995</v>
      </c>
      <c r="D13" s="9" t="s">
        <v>80</v>
      </c>
      <c r="E13" s="23">
        <v>4.2299999999999995</v>
      </c>
    </row>
    <row r="14" spans="1:18" x14ac:dyDescent="0.3">
      <c r="A14" s="9" t="s">
        <v>13</v>
      </c>
      <c r="B14" s="32">
        <v>4.22</v>
      </c>
      <c r="D14" s="9" t="s">
        <v>13</v>
      </c>
      <c r="E14" s="23">
        <v>4.22</v>
      </c>
    </row>
    <row r="15" spans="1:18" x14ac:dyDescent="0.3">
      <c r="A15" s="8" t="s">
        <v>14</v>
      </c>
      <c r="B15" s="24">
        <f>SUM(B9:B14)</f>
        <v>97.26</v>
      </c>
      <c r="D15" s="8" t="s">
        <v>14</v>
      </c>
      <c r="E15" s="24">
        <f>SUM(E9:E14)</f>
        <v>97.26</v>
      </c>
      <c r="L15" s="5"/>
      <c r="M15" s="5"/>
      <c r="N15" s="5"/>
      <c r="O15" s="5"/>
      <c r="P15" s="5"/>
      <c r="Q15" s="5"/>
      <c r="R15" s="5"/>
    </row>
    <row r="16" spans="1:18" x14ac:dyDescent="0.3">
      <c r="A16" s="15"/>
      <c r="B16" s="16"/>
      <c r="D16" s="15"/>
      <c r="E16" s="16"/>
      <c r="L16" s="17"/>
      <c r="M16" s="17"/>
      <c r="N16" s="17"/>
      <c r="O16" s="17"/>
      <c r="P16" s="17"/>
      <c r="Q16" s="17"/>
      <c r="R16" s="17"/>
    </row>
    <row r="17" spans="2:4" x14ac:dyDescent="0.3">
      <c r="B17" s="25"/>
      <c r="C17" s="31"/>
      <c r="D17"/>
    </row>
    <row r="18" spans="2:4" x14ac:dyDescent="0.3">
      <c r="B18" s="25"/>
      <c r="C18"/>
      <c r="D18"/>
    </row>
    <row r="19" spans="2:4" x14ac:dyDescent="0.3">
      <c r="B19" s="25"/>
      <c r="C19"/>
      <c r="D19"/>
    </row>
    <row r="20" spans="2:4" x14ac:dyDescent="0.3">
      <c r="B20" s="25"/>
      <c r="C20"/>
      <c r="D20"/>
    </row>
    <row r="21" spans="2:4" x14ac:dyDescent="0.3">
      <c r="B21" s="25"/>
      <c r="C21"/>
      <c r="D21"/>
    </row>
    <row r="22" spans="2:4" x14ac:dyDescent="0.3">
      <c r="B22" s="25"/>
      <c r="C22"/>
      <c r="D22"/>
    </row>
    <row r="23" spans="2:4" x14ac:dyDescent="0.3">
      <c r="B23" s="25"/>
      <c r="C23"/>
      <c r="D23"/>
    </row>
    <row r="24" spans="2:4" x14ac:dyDescent="0.3">
      <c r="B24" s="25"/>
      <c r="C24"/>
      <c r="D24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D22" sqref="D2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15</v>
      </c>
      <c r="G1" s="3">
        <v>45473</v>
      </c>
    </row>
    <row r="2" spans="1:18" ht="18.75" customHeight="1" x14ac:dyDescent="0.3">
      <c r="A2" s="4" t="str">
        <f>+BBPNSDL2026!A2</f>
        <v>Exposure as on May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12</v>
      </c>
      <c r="B9" s="32">
        <v>47.81</v>
      </c>
      <c r="D9" s="9" t="s">
        <v>12</v>
      </c>
      <c r="E9" s="32">
        <v>47.81</v>
      </c>
      <c r="G9" s="11" t="s">
        <v>10</v>
      </c>
      <c r="H9" s="26">
        <v>98.839999999999989</v>
      </c>
    </row>
    <row r="10" spans="1:18" x14ac:dyDescent="0.3">
      <c r="A10" s="9" t="s">
        <v>13</v>
      </c>
      <c r="B10" s="32">
        <v>31.41</v>
      </c>
      <c r="D10" s="9" t="s">
        <v>13</v>
      </c>
      <c r="E10" s="28">
        <v>31.41</v>
      </c>
      <c r="G10" s="8" t="s">
        <v>14</v>
      </c>
      <c r="H10" s="24">
        <f>SUM(H9)</f>
        <v>98.839999999999989</v>
      </c>
    </row>
    <row r="11" spans="1:18" x14ac:dyDescent="0.3">
      <c r="A11" s="9" t="s">
        <v>17</v>
      </c>
      <c r="B11" s="35">
        <v>13.600000000000001</v>
      </c>
      <c r="D11" s="9" t="s">
        <v>17</v>
      </c>
      <c r="E11" s="28">
        <v>13.600000000000001</v>
      </c>
      <c r="G11" s="15"/>
      <c r="H11" s="16"/>
    </row>
    <row r="12" spans="1:18" x14ac:dyDescent="0.3">
      <c r="A12" s="9" t="s">
        <v>9</v>
      </c>
      <c r="B12" s="32">
        <v>6.02</v>
      </c>
      <c r="D12" s="9" t="s">
        <v>9</v>
      </c>
      <c r="E12" s="23">
        <v>6.02</v>
      </c>
    </row>
    <row r="13" spans="1:18" x14ac:dyDescent="0.3">
      <c r="A13" s="8" t="s">
        <v>14</v>
      </c>
      <c r="B13" s="24">
        <f>SUM($B$9:B12)</f>
        <v>98.839999999999989</v>
      </c>
      <c r="D13" s="8" t="s">
        <v>14</v>
      </c>
      <c r="E13" s="24">
        <f>SUM(E9:E12)</f>
        <v>98.839999999999989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A3" sqref="A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18</v>
      </c>
      <c r="G1" s="3">
        <v>45473</v>
      </c>
    </row>
    <row r="2" spans="1:18" ht="18.75" customHeight="1" x14ac:dyDescent="0.3">
      <c r="A2" s="4" t="str">
        <f>+BBPNSDL2026!A2</f>
        <v>Exposure as on May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20</v>
      </c>
      <c r="B9" s="32">
        <v>98.98</v>
      </c>
      <c r="D9" s="10" t="s">
        <v>21</v>
      </c>
      <c r="E9" s="26">
        <v>98.98</v>
      </c>
      <c r="G9" s="11" t="s">
        <v>22</v>
      </c>
      <c r="H9" s="26">
        <v>98.98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14</v>
      </c>
      <c r="B10" s="24">
        <f>SUM($B$8:B9)</f>
        <v>98.98</v>
      </c>
      <c r="D10" s="8" t="s">
        <v>14</v>
      </c>
      <c r="E10" s="24">
        <f>SUM(E9)</f>
        <v>98.98</v>
      </c>
      <c r="G10" s="8" t="s">
        <v>14</v>
      </c>
      <c r="H10" s="24">
        <f>SUM(H9)</f>
        <v>98.98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H9" sqref="H9:H12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May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f>0.1306*(100)</f>
        <v>13.059999999999999</v>
      </c>
      <c r="D9" s="10" t="s">
        <v>64</v>
      </c>
      <c r="E9" s="33">
        <f>0.138*(100)</f>
        <v>13.799999999999999</v>
      </c>
      <c r="G9" s="11" t="s">
        <v>32</v>
      </c>
      <c r="H9" s="33">
        <f>0.3741*(100)</f>
        <v>37.410000000000004</v>
      </c>
    </row>
    <row r="10" spans="1:18" x14ac:dyDescent="0.3">
      <c r="A10" s="30" t="s">
        <v>30</v>
      </c>
      <c r="B10" s="33">
        <f>0.0913*(100)</f>
        <v>9.1300000000000008</v>
      </c>
      <c r="D10" s="10" t="s">
        <v>65</v>
      </c>
      <c r="E10" s="33">
        <f>0.0913*(100)</f>
        <v>9.1300000000000008</v>
      </c>
      <c r="G10" s="11" t="s">
        <v>37</v>
      </c>
      <c r="H10" s="33">
        <f>0.113*(100)</f>
        <v>11.3</v>
      </c>
    </row>
    <row r="11" spans="1:18" x14ac:dyDescent="0.3">
      <c r="A11" s="30" t="s">
        <v>34</v>
      </c>
      <c r="B11" s="33">
        <f>0.0858*(100)</f>
        <v>8.58</v>
      </c>
      <c r="D11" s="10" t="s">
        <v>66</v>
      </c>
      <c r="E11" s="33">
        <f>0.0858*(100)</f>
        <v>8.58</v>
      </c>
      <c r="G11" s="11" t="s">
        <v>38</v>
      </c>
      <c r="H11" s="33">
        <f>0.1022*(100)</f>
        <v>10.220000000000001</v>
      </c>
    </row>
    <row r="12" spans="1:18" x14ac:dyDescent="0.3">
      <c r="A12" s="30" t="s">
        <v>35</v>
      </c>
      <c r="B12" s="33">
        <f>0.0506*(100)</f>
        <v>5.0599999999999996</v>
      </c>
      <c r="D12" s="10" t="s">
        <v>28</v>
      </c>
      <c r="E12" s="33">
        <f>0.082*(100)</f>
        <v>8.2000000000000011</v>
      </c>
      <c r="G12" s="11" t="s">
        <v>71</v>
      </c>
      <c r="H12" s="33">
        <f>0.0719*(100)</f>
        <v>7.1899999999999995</v>
      </c>
    </row>
    <row r="13" spans="1:18" x14ac:dyDescent="0.3">
      <c r="A13" s="30" t="s">
        <v>50</v>
      </c>
      <c r="B13" s="33">
        <f>0.0444*(100)</f>
        <v>4.4400000000000004</v>
      </c>
      <c r="D13" s="10" t="s">
        <v>67</v>
      </c>
      <c r="E13" s="33">
        <f>0.0747*(100)</f>
        <v>7.4700000000000006</v>
      </c>
      <c r="G13" s="8" t="s">
        <v>14</v>
      </c>
      <c r="H13" s="24">
        <f>SUM($H$8:H12)</f>
        <v>66.12</v>
      </c>
    </row>
    <row r="14" spans="1:18" x14ac:dyDescent="0.3">
      <c r="A14" s="30" t="s">
        <v>63</v>
      </c>
      <c r="B14" s="33">
        <f>0.0382*(100)</f>
        <v>3.82</v>
      </c>
      <c r="D14" s="10" t="s">
        <v>36</v>
      </c>
      <c r="E14" s="33">
        <f>0.0506*(100)</f>
        <v>5.0599999999999996</v>
      </c>
      <c r="G14" s="15"/>
      <c r="H14" s="16"/>
    </row>
    <row r="15" spans="1:18" x14ac:dyDescent="0.3">
      <c r="A15" s="30" t="s">
        <v>31</v>
      </c>
      <c r="B15" s="33">
        <f>0.0347*(100)</f>
        <v>3.47</v>
      </c>
      <c r="D15" s="10" t="s">
        <v>61</v>
      </c>
      <c r="E15" s="33">
        <f>0.0444*(100)</f>
        <v>4.4400000000000004</v>
      </c>
    </row>
    <row r="16" spans="1:18" x14ac:dyDescent="0.3">
      <c r="A16" s="8" t="s">
        <v>14</v>
      </c>
      <c r="B16" s="24">
        <f>SUM($B$8:B15)</f>
        <v>47.559999999999995</v>
      </c>
      <c r="D16" s="8" t="s">
        <v>14</v>
      </c>
      <c r="E16" s="24">
        <f>SUM($E$8:E15)</f>
        <v>56.68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G13" sqref="G1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45473</v>
      </c>
    </row>
    <row r="2" spans="1:18" ht="18.75" customHeight="1" x14ac:dyDescent="0.3">
      <c r="A2" s="4" t="str">
        <f>+BBPNSDL2028!A2</f>
        <v>Exposure as on May 31,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f>0.2772*(100)</f>
        <v>27.72</v>
      </c>
      <c r="D9" s="10" t="s">
        <v>64</v>
      </c>
      <c r="E9" s="33">
        <f>0.2772*(100)</f>
        <v>27.72</v>
      </c>
      <c r="G9" s="11" t="s">
        <v>32</v>
      </c>
      <c r="H9" s="33">
        <f>0.9957*(100)</f>
        <v>99.570000000000007</v>
      </c>
      <c r="M9" s="18"/>
    </row>
    <row r="10" spans="1:18" x14ac:dyDescent="0.3">
      <c r="A10" s="30" t="s">
        <v>30</v>
      </c>
      <c r="B10" s="33">
        <f>0.2521*(100)</f>
        <v>25.21</v>
      </c>
      <c r="D10" s="10" t="s">
        <v>65</v>
      </c>
      <c r="E10" s="33">
        <f>0.2521*(100)</f>
        <v>25.21</v>
      </c>
      <c r="G10" s="8" t="s">
        <v>14</v>
      </c>
      <c r="H10" s="24">
        <f>SUM($H$9:H9)</f>
        <v>99.570000000000007</v>
      </c>
      <c r="M10" s="18"/>
    </row>
    <row r="11" spans="1:18" x14ac:dyDescent="0.3">
      <c r="A11" s="30" t="s">
        <v>52</v>
      </c>
      <c r="B11" s="33">
        <f>0.084*(100)</f>
        <v>8.4</v>
      </c>
      <c r="D11" s="10" t="s">
        <v>68</v>
      </c>
      <c r="E11" s="33">
        <f>0.0888*(100)</f>
        <v>8.8800000000000008</v>
      </c>
      <c r="G11" s="15"/>
      <c r="H11" s="16"/>
      <c r="M11" s="18"/>
    </row>
    <row r="12" spans="1:18" x14ac:dyDescent="0.3">
      <c r="A12" s="30" t="s">
        <v>27</v>
      </c>
      <c r="B12" s="33">
        <f>0.0823*(100)</f>
        <v>8.23</v>
      </c>
      <c r="D12" s="10" t="s">
        <v>59</v>
      </c>
      <c r="E12" s="33">
        <f>0.084*(100)</f>
        <v>8.4</v>
      </c>
      <c r="M12" s="18"/>
    </row>
    <row r="13" spans="1:18" x14ac:dyDescent="0.3">
      <c r="A13" s="30" t="s">
        <v>51</v>
      </c>
      <c r="B13" s="33">
        <f>0.075*(100)</f>
        <v>7.5</v>
      </c>
      <c r="D13" s="10" t="s">
        <v>28</v>
      </c>
      <c r="E13" s="33">
        <f>0.0823*(100)</f>
        <v>8.23</v>
      </c>
      <c r="M13" s="18"/>
    </row>
    <row r="14" spans="1:18" x14ac:dyDescent="0.3">
      <c r="A14" s="30" t="s">
        <v>53</v>
      </c>
      <c r="B14" s="33">
        <f>0.0396*(100)</f>
        <v>3.9600000000000004</v>
      </c>
      <c r="D14" s="10" t="s">
        <v>58</v>
      </c>
      <c r="E14" s="33">
        <f>0.075*(100)</f>
        <v>7.5</v>
      </c>
      <c r="M14" s="18"/>
    </row>
    <row r="15" spans="1:18" x14ac:dyDescent="0.3">
      <c r="A15" s="30" t="s">
        <v>33</v>
      </c>
      <c r="B15" s="33">
        <f>0.0363*(100)</f>
        <v>3.63</v>
      </c>
      <c r="D15" s="10" t="s">
        <v>74</v>
      </c>
      <c r="E15" s="33">
        <f>0.0396*(100)</f>
        <v>3.9600000000000004</v>
      </c>
      <c r="M15" s="18"/>
    </row>
    <row r="16" spans="1:18" x14ac:dyDescent="0.3">
      <c r="A16" s="8" t="s">
        <v>14</v>
      </c>
      <c r="B16" s="24">
        <f>SUM(B9:B15)</f>
        <v>84.649999999999991</v>
      </c>
      <c r="D16" s="8" t="s">
        <v>14</v>
      </c>
      <c r="E16" s="24">
        <f>SUM(E9:E15)</f>
        <v>89.9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showGridLines="0" zoomScale="90" zoomScaleNormal="90" workbookViewId="0">
      <selection activeCell="G21" sqref="G21"/>
    </sheetView>
  </sheetViews>
  <sheetFormatPr defaultColWidth="16.109375" defaultRowHeight="14.4" x14ac:dyDescent="0.3"/>
  <cols>
    <col min="1" max="1" width="46.33203125" bestFit="1" customWidth="1"/>
    <col min="2" max="2" width="11.33203125" style="25" bestFit="1" customWidth="1"/>
    <col min="4" max="4" width="27.109375" bestFit="1" customWidth="1"/>
    <col min="5" max="5" width="14.6640625" style="25" customWidth="1"/>
    <col min="7" max="7" width="34.6640625" bestFit="1" customWidth="1"/>
    <col min="8" max="8" width="11.33203125" style="25" bestFit="1" customWidth="1"/>
  </cols>
  <sheetData>
    <row r="1" spans="1:10" ht="18" x14ac:dyDescent="0.3">
      <c r="A1" s="4" t="str">
        <f>+BBPNSDL2026!A2</f>
        <v>Exposure as on May 31,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40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34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29" t="s">
        <v>44</v>
      </c>
      <c r="B8" s="33">
        <f>0.031*(100)</f>
        <v>3.1</v>
      </c>
      <c r="C8" s="1"/>
      <c r="D8" s="10" t="s">
        <v>28</v>
      </c>
      <c r="E8" s="33">
        <f>0.0524*(100)</f>
        <v>5.2399999999999993</v>
      </c>
      <c r="F8" s="1"/>
      <c r="G8" s="11" t="s">
        <v>32</v>
      </c>
      <c r="H8" s="33">
        <f>0.2298*(100)</f>
        <v>22.98</v>
      </c>
      <c r="I8" s="21"/>
      <c r="J8" s="22"/>
    </row>
    <row r="9" spans="1:10" x14ac:dyDescent="0.3">
      <c r="A9" s="29" t="s">
        <v>43</v>
      </c>
      <c r="B9" s="33">
        <f>0.0238*(100)</f>
        <v>2.3800000000000003</v>
      </c>
      <c r="C9" s="1"/>
      <c r="D9" s="10" t="s">
        <v>48</v>
      </c>
      <c r="E9" s="33">
        <f>0.031*(100)</f>
        <v>3.1</v>
      </c>
      <c r="F9" s="1"/>
      <c r="G9" s="11" t="s">
        <v>41</v>
      </c>
      <c r="H9" s="33">
        <f>0.1434*(100)</f>
        <v>14.34</v>
      </c>
      <c r="I9" s="21"/>
      <c r="J9" s="22"/>
    </row>
    <row r="10" spans="1:10" x14ac:dyDescent="0.3">
      <c r="A10" s="29" t="s">
        <v>42</v>
      </c>
      <c r="B10" s="33">
        <f>0.0234*(100)</f>
        <v>2.34</v>
      </c>
      <c r="C10" s="1"/>
      <c r="D10" s="10" t="s">
        <v>46</v>
      </c>
      <c r="E10" s="33">
        <f>0.0304*(100)</f>
        <v>3.0400000000000005</v>
      </c>
      <c r="F10" s="1"/>
      <c r="G10" s="11" t="s">
        <v>49</v>
      </c>
      <c r="H10" s="33">
        <f>0.1105*(100)</f>
        <v>11.05</v>
      </c>
      <c r="I10" s="21"/>
      <c r="J10" s="22"/>
    </row>
    <row r="11" spans="1:10" x14ac:dyDescent="0.3">
      <c r="A11" s="29" t="s">
        <v>45</v>
      </c>
      <c r="B11" s="33">
        <f>0.017*(100)</f>
        <v>1.7000000000000002</v>
      </c>
      <c r="C11" s="1"/>
      <c r="D11" s="10" t="s">
        <v>47</v>
      </c>
      <c r="E11" s="33">
        <f>0.0238*(100)</f>
        <v>2.3800000000000003</v>
      </c>
      <c r="F11" s="1"/>
      <c r="G11" s="11" t="s">
        <v>37</v>
      </c>
      <c r="H11" s="33">
        <f>0.0661*(100)</f>
        <v>6.6099999999999994</v>
      </c>
      <c r="I11" s="21"/>
      <c r="J11" s="22"/>
    </row>
    <row r="12" spans="1:10" x14ac:dyDescent="0.3">
      <c r="A12" s="29" t="s">
        <v>72</v>
      </c>
      <c r="B12" s="33">
        <f>0.0165*(100)</f>
        <v>1.6500000000000001</v>
      </c>
      <c r="C12" s="1"/>
      <c r="D12" s="10" t="s">
        <v>69</v>
      </c>
      <c r="E12" s="33">
        <f>0.0234*(100)</f>
        <v>2.34</v>
      </c>
      <c r="F12" s="1"/>
      <c r="G12" s="8" t="s">
        <v>14</v>
      </c>
      <c r="H12" s="24">
        <f>SUM($H$8:H11)</f>
        <v>54.980000000000004</v>
      </c>
      <c r="I12" s="1"/>
    </row>
    <row r="13" spans="1:10" x14ac:dyDescent="0.3">
      <c r="A13" s="29" t="s">
        <v>75</v>
      </c>
      <c r="B13" s="33">
        <f>0.0161*(100)</f>
        <v>1.6099999999999999</v>
      </c>
      <c r="C13" s="1"/>
      <c r="D13" s="10" t="s">
        <v>67</v>
      </c>
      <c r="E13" s="33">
        <f>0.0233*(100)</f>
        <v>2.33</v>
      </c>
      <c r="F13" s="1"/>
      <c r="G13" s="15"/>
      <c r="H13" s="16"/>
      <c r="I13" s="1"/>
    </row>
    <row r="14" spans="1:10" x14ac:dyDescent="0.3">
      <c r="A14" s="29" t="s">
        <v>77</v>
      </c>
      <c r="B14" s="33">
        <f>0.0159*(100)</f>
        <v>1.59</v>
      </c>
      <c r="C14" s="1"/>
      <c r="D14" s="10" t="s">
        <v>68</v>
      </c>
      <c r="E14" s="33">
        <f>0.0209*(100)</f>
        <v>2.09</v>
      </c>
      <c r="F14" s="1"/>
      <c r="G14" s="1"/>
      <c r="H14" s="2"/>
      <c r="I14" s="1"/>
    </row>
    <row r="15" spans="1:10" x14ac:dyDescent="0.3">
      <c r="A15" s="8" t="s">
        <v>14</v>
      </c>
      <c r="B15" s="24">
        <f>SUM($B$8:B14)</f>
        <v>14.37</v>
      </c>
      <c r="C15" s="1"/>
      <c r="D15" s="8" t="s">
        <v>14</v>
      </c>
      <c r="E15" s="24">
        <f>SUM($E$8:E14)</f>
        <v>20.52</v>
      </c>
      <c r="F15" s="1"/>
      <c r="G15" s="1"/>
      <c r="H15" s="2"/>
      <c r="I15" s="1"/>
    </row>
    <row r="16" spans="1:10" x14ac:dyDescent="0.3">
      <c r="A16" s="15"/>
      <c r="B16" s="16"/>
      <c r="C16" s="1"/>
      <c r="D16" s="15"/>
      <c r="E16" s="16"/>
      <c r="F16" s="1"/>
      <c r="G16" s="21"/>
      <c r="H16" s="22"/>
      <c r="I16" s="1"/>
    </row>
    <row r="17" spans="7:9" x14ac:dyDescent="0.3">
      <c r="G17" s="21"/>
      <c r="H17" s="22"/>
      <c r="I17" s="1"/>
    </row>
    <row r="18" spans="7:9" x14ac:dyDescent="0.3">
      <c r="G18" s="21"/>
      <c r="H18" s="22"/>
      <c r="I1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"/>
  <sheetViews>
    <sheetView showGridLines="0" tabSelected="1" topLeftCell="A2" zoomScale="90" zoomScaleNormal="90" workbookViewId="0">
      <selection activeCell="D22" sqref="D22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May 31,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39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29" t="s">
        <v>50</v>
      </c>
      <c r="B9" s="33">
        <f>0.0619*(100)</f>
        <v>6.1899999999999995</v>
      </c>
      <c r="D9" s="10" t="s">
        <v>67</v>
      </c>
      <c r="E9" s="33">
        <f>0.0961*(100)</f>
        <v>9.61</v>
      </c>
      <c r="G9" s="30" t="s">
        <v>37</v>
      </c>
      <c r="H9" s="33">
        <f>0.2314*(100)</f>
        <v>23.14</v>
      </c>
      <c r="I9" s="21"/>
      <c r="J9" s="22"/>
    </row>
    <row r="10" spans="1:18" x14ac:dyDescent="0.3">
      <c r="A10" s="29" t="s">
        <v>56</v>
      </c>
      <c r="B10" s="33">
        <f>0.0537*(100)</f>
        <v>5.37</v>
      </c>
      <c r="D10" s="10" t="s">
        <v>61</v>
      </c>
      <c r="E10" s="33">
        <f>0.0619*(100)</f>
        <v>6.1899999999999995</v>
      </c>
      <c r="G10" s="30" t="s">
        <v>57</v>
      </c>
      <c r="H10" s="33">
        <f>0.1592*(100)</f>
        <v>15.920000000000002</v>
      </c>
      <c r="I10" s="21"/>
      <c r="J10" s="22"/>
    </row>
    <row r="11" spans="1:18" x14ac:dyDescent="0.3">
      <c r="A11" s="29" t="s">
        <v>60</v>
      </c>
      <c r="B11" s="33">
        <f>0.0536*(100)</f>
        <v>5.36</v>
      </c>
      <c r="D11" s="10" t="s">
        <v>70</v>
      </c>
      <c r="E11" s="33">
        <f>0.0537*(100)</f>
        <v>5.37</v>
      </c>
      <c r="G11" s="30" t="s">
        <v>49</v>
      </c>
      <c r="H11" s="33">
        <f>0.1402*(100)</f>
        <v>14.020000000000001</v>
      </c>
      <c r="I11" s="21"/>
      <c r="J11" s="22"/>
    </row>
    <row r="12" spans="1:18" x14ac:dyDescent="0.3">
      <c r="A12" s="29" t="s">
        <v>78</v>
      </c>
      <c r="B12" s="33">
        <f>0.053*(100)</f>
        <v>5.3</v>
      </c>
      <c r="D12" s="10" t="s">
        <v>73</v>
      </c>
      <c r="E12" s="33">
        <f>0.0536*(100)</f>
        <v>5.36</v>
      </c>
      <c r="G12" s="30" t="s">
        <v>32</v>
      </c>
      <c r="H12" s="33">
        <f>0.1146*(100)</f>
        <v>11.46</v>
      </c>
      <c r="I12" s="21"/>
      <c r="J12" s="22"/>
    </row>
    <row r="13" spans="1:18" x14ac:dyDescent="0.3">
      <c r="A13" s="29" t="s">
        <v>55</v>
      </c>
      <c r="B13" s="33">
        <f>0.0493*(100)</f>
        <v>4.93</v>
      </c>
      <c r="D13" s="10" t="s">
        <v>28</v>
      </c>
      <c r="E13" s="33">
        <f>0.053*(100)</f>
        <v>5.3</v>
      </c>
      <c r="G13" s="8" t="s">
        <v>14</v>
      </c>
      <c r="H13" s="24">
        <f>SUM($H$8:H12)</f>
        <v>64.540000000000006</v>
      </c>
    </row>
    <row r="14" spans="1:18" x14ac:dyDescent="0.3">
      <c r="A14" s="29" t="s">
        <v>54</v>
      </c>
      <c r="B14" s="33">
        <f>0.0489*(100)</f>
        <v>4.8899999999999997</v>
      </c>
      <c r="D14" s="10" t="s">
        <v>79</v>
      </c>
      <c r="E14" s="33">
        <f>0.0493*(100)</f>
        <v>4.93</v>
      </c>
      <c r="G14" s="15"/>
      <c r="H14" s="16"/>
    </row>
    <row r="15" spans="1:18" x14ac:dyDescent="0.3">
      <c r="A15" s="29" t="s">
        <v>44</v>
      </c>
      <c r="B15" s="33">
        <f>0.0471*(100)</f>
        <v>4.71</v>
      </c>
      <c r="D15" s="10" t="s">
        <v>62</v>
      </c>
      <c r="E15" s="33">
        <f>0.0489*(100)</f>
        <v>4.8899999999999997</v>
      </c>
    </row>
    <row r="16" spans="1:18" x14ac:dyDescent="0.3">
      <c r="A16" s="8" t="s">
        <v>14</v>
      </c>
      <c r="B16" s="24">
        <f>SUM($B$8:B15)</f>
        <v>36.75</v>
      </c>
      <c r="D16" s="8" t="s">
        <v>14</v>
      </c>
      <c r="E16" s="24">
        <f>SUM($E$8:E15)</f>
        <v>41.65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2025-06-04T14:50:21Z</dcterms:modified>
</cp:coreProperties>
</file>